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Box\前田・竹内用\前田継続案件\大阪公立大\20230731市大\01レジュメ・最終回テスト\"/>
    </mc:Choice>
  </mc:AlternateContent>
  <xr:revisionPtr revIDLastSave="0" documentId="13_ncr:1_{C258E469-D634-4EA2-8843-0C6495A48888}" xr6:coauthVersionLast="47" xr6:coauthVersionMax="47" xr10:uidLastSave="{00000000-0000-0000-0000-000000000000}"/>
  <bookViews>
    <workbookView xWindow="32280" yWindow="-120" windowWidth="29040" windowHeight="16440" xr2:uid="{A1EBF84D-D5E7-43F6-AE11-A8418C68FA54}"/>
  </bookViews>
  <sheets>
    <sheet name="回答1" sheetId="1" r:id="rId1"/>
  </sheets>
  <definedNames>
    <definedName name="_xlnm.Print_Area" localSheetId="0">回答1!$A$1:$R$38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B26" i="1" l="1"/>
  <c r="P21" i="1"/>
  <c r="G21" i="1"/>
  <c r="K20" i="1"/>
  <c r="K26" i="1" s="1"/>
  <c r="B20" i="1"/>
  <c r="P19" i="1"/>
  <c r="O19" i="1"/>
  <c r="N19" i="1"/>
  <c r="M19" i="1"/>
  <c r="L19" i="1"/>
  <c r="K19" i="1"/>
  <c r="G19" i="1"/>
  <c r="F19" i="1"/>
  <c r="E19" i="1"/>
  <c r="D19" i="1"/>
  <c r="C19" i="1"/>
  <c r="B19" i="1"/>
  <c r="P16" i="1"/>
  <c r="O16" i="1"/>
  <c r="N16" i="1"/>
  <c r="M16" i="1"/>
  <c r="L16" i="1"/>
  <c r="K16" i="1"/>
  <c r="G16" i="1"/>
  <c r="F16" i="1"/>
  <c r="E16" i="1"/>
  <c r="D16" i="1"/>
  <c r="D17" i="1" s="1"/>
  <c r="C16" i="1"/>
  <c r="B16" i="1"/>
  <c r="Q13" i="1"/>
  <c r="P22" i="1" s="1"/>
  <c r="H13" i="1"/>
  <c r="G22" i="1" s="1"/>
  <c r="X11" i="1"/>
  <c r="X10" i="1"/>
  <c r="J5" i="1"/>
  <c r="I5" i="1"/>
  <c r="H5" i="1"/>
  <c r="G5" i="1"/>
  <c r="F7" i="1" s="1"/>
  <c r="J7" i="1" s="1"/>
  <c r="B31" i="1" s="1"/>
  <c r="F5" i="1"/>
  <c r="K28" i="1" l="1"/>
  <c r="O33" i="1"/>
  <c r="O34" i="1" s="1"/>
  <c r="D33" i="1"/>
  <c r="D34" i="1" s="1"/>
  <c r="N33" i="1"/>
  <c r="N34" i="1" s="1"/>
  <c r="G33" i="1"/>
  <c r="G34" i="1" s="1"/>
  <c r="C33" i="1"/>
  <c r="C34" i="1" s="1"/>
  <c r="M33" i="1"/>
  <c r="M34" i="1" s="1"/>
  <c r="F33" i="1"/>
  <c r="F34" i="1" s="1"/>
  <c r="B33" i="1"/>
  <c r="B34" i="1" s="1"/>
  <c r="P33" i="1"/>
  <c r="P34" i="1" s="1"/>
  <c r="L33" i="1"/>
  <c r="L34" i="1" s="1"/>
  <c r="E33" i="1"/>
  <c r="E34" i="1" s="1"/>
  <c r="K31" i="1"/>
  <c r="K33" i="1"/>
  <c r="K34" i="1" s="1"/>
  <c r="K35" i="1" s="1"/>
  <c r="K17" i="1"/>
  <c r="K18" i="1" s="1"/>
  <c r="D18" i="1"/>
  <c r="D20" i="1" s="1"/>
  <c r="D26" i="1" s="1"/>
  <c r="D35" i="1" s="1"/>
  <c r="B28" i="1"/>
  <c r="E17" i="1"/>
  <c r="E18" i="1" s="1"/>
  <c r="E20" i="1" s="1"/>
  <c r="E26" i="1" s="1"/>
  <c r="P17" i="1"/>
  <c r="P18" i="1" s="1"/>
  <c r="P20" i="1" s="1"/>
  <c r="B17" i="1"/>
  <c r="B18" i="1" s="1"/>
  <c r="F17" i="1"/>
  <c r="F18" i="1" s="1"/>
  <c r="F20" i="1" s="1"/>
  <c r="F26" i="1" s="1"/>
  <c r="M17" i="1"/>
  <c r="M18" i="1" s="1"/>
  <c r="M20" i="1" s="1"/>
  <c r="M26" i="1" s="1"/>
  <c r="G23" i="1"/>
  <c r="G24" i="1" s="1"/>
  <c r="G25" i="1" s="1"/>
  <c r="B35" i="1"/>
  <c r="C17" i="1"/>
  <c r="C18" i="1" s="1"/>
  <c r="C20" i="1" s="1"/>
  <c r="C26" i="1" s="1"/>
  <c r="G17" i="1"/>
  <c r="G18" i="1" s="1"/>
  <c r="G20" i="1" s="1"/>
  <c r="G26" i="1" s="1"/>
  <c r="G35" i="1" s="1"/>
  <c r="N17" i="1"/>
  <c r="N18" i="1" s="1"/>
  <c r="N20" i="1" s="1"/>
  <c r="N26" i="1" s="1"/>
  <c r="N35" i="1" s="1"/>
  <c r="P23" i="1"/>
  <c r="P24" i="1" s="1"/>
  <c r="P25" i="1" s="1"/>
  <c r="O17" i="1"/>
  <c r="O18" i="1" s="1"/>
  <c r="O20" i="1" s="1"/>
  <c r="O26" i="1" s="1"/>
  <c r="L17" i="1"/>
  <c r="L18" i="1" s="1"/>
  <c r="L20" i="1" s="1"/>
  <c r="L26" i="1" s="1"/>
  <c r="M35" i="1" l="1"/>
  <c r="O35" i="1"/>
  <c r="F35" i="1"/>
  <c r="E35" i="1"/>
  <c r="P26" i="1"/>
  <c r="P35" i="1" s="1"/>
  <c r="L35" i="1"/>
  <c r="K38" i="1"/>
  <c r="V11" i="1" s="1"/>
  <c r="C35" i="1"/>
  <c r="B38" i="1"/>
  <c r="V10" i="1" s="1"/>
  <c r="C28" i="1"/>
  <c r="D28" i="1" s="1"/>
  <c r="E28" i="1" s="1"/>
  <c r="F28" i="1" s="1"/>
  <c r="G28" i="1" s="1"/>
  <c r="L28" i="1"/>
  <c r="M28" i="1" s="1"/>
  <c r="N28" i="1" s="1"/>
  <c r="O28" i="1" s="1"/>
  <c r="P28" i="1" s="1"/>
  <c r="G36" i="1" l="1"/>
  <c r="W10" i="1" s="1"/>
  <c r="P36" i="1"/>
  <c r="W11" i="1" s="1"/>
</calcChain>
</file>

<file path=xl/sharedStrings.xml><?xml version="1.0" encoding="utf-8"?>
<sst xmlns="http://schemas.openxmlformats.org/spreadsheetml/2006/main" count="86" uniqueCount="57">
  <si>
    <t>①WACCの算定</t>
    <rPh sb="6" eb="8">
      <t>サンテイ</t>
    </rPh>
    <phoneticPr fontId="3"/>
  </si>
  <si>
    <t>自己資本コスト</t>
    <rPh sb="0" eb="2">
      <t>ジコ</t>
    </rPh>
    <rPh sb="2" eb="4">
      <t>シホン</t>
    </rPh>
    <phoneticPr fontId="3"/>
  </si>
  <si>
    <t>ke</t>
    <phoneticPr fontId="3"/>
  </si>
  <si>
    <t>WACC(kw)＝</t>
    <phoneticPr fontId="3"/>
  </si>
  <si>
    <t>E</t>
    <phoneticPr fontId="3"/>
  </si>
  <si>
    <t>×ke＋</t>
    <phoneticPr fontId="3"/>
  </si>
  <si>
    <t>D</t>
    <phoneticPr fontId="3"/>
  </si>
  <si>
    <t>×kd</t>
    <phoneticPr fontId="3"/>
  </si>
  <si>
    <t>×(1-t)</t>
  </si>
  <si>
    <t>負債コスト</t>
    <rPh sb="0" eb="2">
      <t>フサイ</t>
    </rPh>
    <phoneticPr fontId="3"/>
  </si>
  <si>
    <t>kd</t>
    <phoneticPr fontId="3"/>
  </si>
  <si>
    <t>E＋D</t>
    <phoneticPr fontId="3"/>
  </si>
  <si>
    <t>自己資本：負債</t>
    <rPh sb="0" eb="2">
      <t>ジコ</t>
    </rPh>
    <rPh sb="2" eb="4">
      <t>シホン</t>
    </rPh>
    <rPh sb="5" eb="7">
      <t>フサイ</t>
    </rPh>
    <phoneticPr fontId="3"/>
  </si>
  <si>
    <t>1:1</t>
    <phoneticPr fontId="3"/>
  </si>
  <si>
    <t>株主資本比率</t>
    <rPh sb="0" eb="2">
      <t>カブヌシ</t>
    </rPh>
    <rPh sb="2" eb="4">
      <t>シホン</t>
    </rPh>
    <rPh sb="4" eb="6">
      <t>ヒリツ</t>
    </rPh>
    <phoneticPr fontId="3"/>
  </si>
  <si>
    <t>＝</t>
    <phoneticPr fontId="3"/>
  </si>
  <si>
    <t>負債比率</t>
    <rPh sb="0" eb="2">
      <t>フサイ</t>
    </rPh>
    <rPh sb="2" eb="4">
      <t>ヒリツ</t>
    </rPh>
    <phoneticPr fontId="3"/>
  </si>
  <si>
    <t>法人税率</t>
    <rPh sb="0" eb="2">
      <t>ホウジン</t>
    </rPh>
    <rPh sb="2" eb="4">
      <t>ゼイリツ</t>
    </rPh>
    <phoneticPr fontId="3"/>
  </si>
  <si>
    <t>t</t>
    <phoneticPr fontId="3"/>
  </si>
  <si>
    <t>=</t>
    <phoneticPr fontId="3"/>
  </si>
  <si>
    <t>+</t>
    <phoneticPr fontId="3"/>
  </si>
  <si>
    <t>②CFの算定</t>
    <rPh sb="4" eb="6">
      <t>サンテイ</t>
    </rPh>
    <phoneticPr fontId="3"/>
  </si>
  <si>
    <t>【案件A】</t>
    <rPh sb="1" eb="3">
      <t>アンケン</t>
    </rPh>
    <phoneticPr fontId="3"/>
  </si>
  <si>
    <t>【案件B】</t>
    <rPh sb="1" eb="3">
      <t>アンケン</t>
    </rPh>
    <phoneticPr fontId="3"/>
  </si>
  <si>
    <t>IRR</t>
    <phoneticPr fontId="3"/>
  </si>
  <si>
    <t>NPV</t>
    <phoneticPr fontId="3"/>
  </si>
  <si>
    <t>回収期間</t>
    <rPh sb="0" eb="2">
      <t>カイシュウ</t>
    </rPh>
    <rPh sb="2" eb="4">
      <t>キカン</t>
    </rPh>
    <phoneticPr fontId="3"/>
  </si>
  <si>
    <t>案件A</t>
    <rPh sb="0" eb="2">
      <t>アンケン</t>
    </rPh>
    <phoneticPr fontId="3"/>
  </si>
  <si>
    <t>収入(効果)</t>
    <rPh sb="0" eb="2">
      <t>シュウニュウ</t>
    </rPh>
    <rPh sb="3" eb="5">
      <t>コウカ</t>
    </rPh>
    <phoneticPr fontId="3"/>
  </si>
  <si>
    <t>案件B</t>
    <rPh sb="0" eb="2">
      <t>アンケン</t>
    </rPh>
    <phoneticPr fontId="3"/>
  </si>
  <si>
    <t>費用</t>
    <rPh sb="0" eb="2">
      <t>ヒヨウ</t>
    </rPh>
    <phoneticPr fontId="3"/>
  </si>
  <si>
    <t>減価償却計</t>
    <rPh sb="0" eb="2">
      <t>ゲンカ</t>
    </rPh>
    <rPh sb="2" eb="4">
      <t>ショウキャク</t>
    </rPh>
    <rPh sb="4" eb="5">
      <t>ケイ</t>
    </rPh>
    <phoneticPr fontId="3"/>
  </si>
  <si>
    <t>(うち減価償却費)</t>
    <rPh sb="3" eb="5">
      <t>ゲンカ</t>
    </rPh>
    <rPh sb="5" eb="7">
      <t>ショウキャク</t>
    </rPh>
    <rPh sb="7" eb="8">
      <t>ヒ</t>
    </rPh>
    <phoneticPr fontId="3"/>
  </si>
  <si>
    <t>投資/売却</t>
    <rPh sb="0" eb="2">
      <t>トウシ</t>
    </rPh>
    <rPh sb="3" eb="5">
      <t>バイキャク</t>
    </rPh>
    <phoneticPr fontId="3"/>
  </si>
  <si>
    <t>営業利益</t>
    <rPh sb="0" eb="2">
      <t>エイギョウ</t>
    </rPh>
    <rPh sb="2" eb="4">
      <t>リエキ</t>
    </rPh>
    <phoneticPr fontId="3"/>
  </si>
  <si>
    <t>法人税</t>
    <rPh sb="0" eb="3">
      <t>ホウジンゼイ</t>
    </rPh>
    <phoneticPr fontId="3"/>
  </si>
  <si>
    <t>税引後利益</t>
    <rPh sb="0" eb="2">
      <t>ゼイビ</t>
    </rPh>
    <rPh sb="2" eb="3">
      <t>ゴ</t>
    </rPh>
    <rPh sb="3" eb="5">
      <t>リエキ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</si>
  <si>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</si>
  <si>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簡易CF</t>
    <rPh sb="0" eb="2">
      <t>カンイ</t>
    </rPh>
    <phoneticPr fontId="3"/>
  </si>
  <si>
    <t>売却収入</t>
    <rPh sb="0" eb="2">
      <t>バイキャク</t>
    </rPh>
    <rPh sb="2" eb="4">
      <t>シュウニュウ</t>
    </rPh>
    <phoneticPr fontId="3"/>
  </si>
  <si>
    <t>売却簿価</t>
    <rPh sb="0" eb="2">
      <t>バイキャク</t>
    </rPh>
    <rPh sb="2" eb="4">
      <t>ボカ</t>
    </rPh>
    <phoneticPr fontId="3"/>
  </si>
  <si>
    <t>売却益</t>
    <rPh sb="0" eb="3">
      <t>バイキャクエキ</t>
    </rPh>
    <phoneticPr fontId="3"/>
  </si>
  <si>
    <t>タックス・シールド！</t>
    <phoneticPr fontId="3"/>
  </si>
  <si>
    <t>CF合計</t>
    <rPh sb="2" eb="4">
      <t>ゴウケイ</t>
    </rPh>
    <phoneticPr fontId="3"/>
  </si>
  <si>
    <t>③投資期間回収法</t>
    <rPh sb="1" eb="3">
      <t>トウシ</t>
    </rPh>
    <rPh sb="3" eb="5">
      <t>キカン</t>
    </rPh>
    <rPh sb="5" eb="7">
      <t>カイシュウ</t>
    </rPh>
    <rPh sb="7" eb="8">
      <t>ホウ</t>
    </rPh>
    <phoneticPr fontId="3"/>
  </si>
  <si>
    <t>CF累計</t>
    <rPh sb="2" eb="4">
      <t>ルイケイ</t>
    </rPh>
    <phoneticPr fontId="3"/>
  </si>
  <si>
    <t>5年間</t>
    <rPh sb="1" eb="3">
      <t>ネンカン</t>
    </rPh>
    <phoneticPr fontId="3"/>
  </si>
  <si>
    <t>3年間</t>
    <rPh sb="1" eb="3">
      <t>ネンカン</t>
    </rPh>
    <phoneticPr fontId="3"/>
  </si>
  <si>
    <t>④NPV</t>
    <phoneticPr fontId="3"/>
  </si>
  <si>
    <t>WACC</t>
    <phoneticPr fontId="3"/>
  </si>
  <si>
    <t>(1+r)のn乗</t>
    <rPh sb="7" eb="8">
      <t>ジョウ</t>
    </rPh>
    <phoneticPr fontId="3"/>
  </si>
  <si>
    <t>逆数</t>
    <rPh sb="0" eb="2">
      <t>ギャクスウ</t>
    </rPh>
    <phoneticPr fontId="3"/>
  </si>
  <si>
    <t>便宜上端数四捨五入</t>
    <rPh sb="0" eb="2">
      <t>ベンギ</t>
    </rPh>
    <rPh sb="2" eb="3">
      <t>ジョウ</t>
    </rPh>
    <rPh sb="3" eb="5">
      <t>ハスウ</t>
    </rPh>
    <rPh sb="5" eb="9">
      <t>シシャゴニュウ</t>
    </rPh>
    <phoneticPr fontId="3"/>
  </si>
  <si>
    <t>現在価値</t>
    <rPh sb="0" eb="2">
      <t>ゲンザイ</t>
    </rPh>
    <rPh sb="2" eb="4">
      <t>カチ</t>
    </rPh>
    <phoneticPr fontId="3"/>
  </si>
  <si>
    <t>便宜上端数切捨て</t>
    <rPh sb="0" eb="2">
      <t>ベンギ</t>
    </rPh>
    <rPh sb="2" eb="3">
      <t>ジョウ</t>
    </rPh>
    <rPh sb="3" eb="5">
      <t>ハスウ</t>
    </rPh>
    <rPh sb="5" eb="7">
      <t>キリス</t>
    </rPh>
    <phoneticPr fontId="3"/>
  </si>
  <si>
    <t>⑤IRR</t>
    <phoneticPr fontId="3"/>
  </si>
  <si>
    <t>エクセルのIRR関数</t>
    <rPh sb="8" eb="10">
      <t>カンスウ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</si>
</sst>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;&quot;▲ &quot;#,##0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660066"/>
      </left>
      <right/>
      <top style="thin">
        <color rgb="FF660066"/>
      </top>
      <bottom style="thin">
        <color rgb="FF660066"/>
      </bottom>
      <diagonal/>
    </border>
    <border>
      <left/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thin">
        <color rgb="FF660066"/>
      </left>
      <right/>
      <top/>
      <bottom/>
      <diagonal/>
    </border>
    <border>
      <left/>
      <right/>
      <top/>
      <bottom style="thin">
        <color rgb="FF660066"/>
      </bottom>
      <diagonal/>
    </border>
    <border>
      <left style="thin">
        <color rgb="FF660066"/>
      </left>
      <right style="thin">
        <color rgb="FF660066"/>
      </right>
      <top style="thin">
        <color rgb="FF660066"/>
      </top>
      <bottom/>
      <diagonal/>
    </border>
    <border>
      <left/>
      <right/>
      <top style="thin">
        <color rgb="FF660066"/>
      </top>
      <bottom style="thin">
        <color rgb="FF66006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9" fontId="0" fillId="0" borderId="3" xfId="1" applyFont="1" applyBorder="1" applyAlignme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20" fontId="0" fillId="0" borderId="3" xfId="0" quotePrefix="1" applyNumberFormat="1" applyBorder="1" applyAlignment="1">
      <alignment horizontal="right"/>
    </xf>
    <xf numFmtId="9" fontId="0" fillId="0" borderId="3" xfId="1" quotePrefix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/>
    <xf numFmtId="9" fontId="0" fillId="0" borderId="3" xfId="0" applyNumberFormat="1" applyBorder="1"/>
    <xf numFmtId="176" fontId="0" fillId="0" borderId="3" xfId="1" applyNumberFormat="1" applyFont="1" applyBorder="1" applyAlignment="1"/>
    <xf numFmtId="176" fontId="4" fillId="0" borderId="3" xfId="0" applyNumberFormat="1" applyFont="1" applyBorder="1"/>
    <xf numFmtId="0" fontId="0" fillId="0" borderId="3" xfId="0" applyBorder="1" applyAlignment="1">
      <alignment horizontal="center"/>
    </xf>
    <xf numFmtId="177" fontId="0" fillId="0" borderId="3" xfId="0" applyNumberFormat="1" applyBorder="1"/>
    <xf numFmtId="177" fontId="0" fillId="0" borderId="0" xfId="0" applyNumberFormat="1"/>
    <xf numFmtId="177" fontId="0" fillId="0" borderId="6" xfId="0" applyNumberFormat="1" applyBorder="1"/>
    <xf numFmtId="177" fontId="2" fillId="0" borderId="3" xfId="0" applyNumberFormat="1" applyFont="1" applyBorder="1"/>
    <xf numFmtId="0" fontId="2" fillId="0" borderId="7" xfId="0" applyFont="1" applyBorder="1"/>
    <xf numFmtId="177" fontId="2" fillId="0" borderId="7" xfId="0" applyNumberFormat="1" applyFont="1" applyBorder="1"/>
    <xf numFmtId="0" fontId="0" fillId="0" borderId="7" xfId="0" applyBorder="1"/>
    <xf numFmtId="0" fontId="2" fillId="0" borderId="3" xfId="0" applyFont="1" applyBorder="1" applyAlignment="1">
      <alignment horizontal="center"/>
    </xf>
    <xf numFmtId="176" fontId="0" fillId="0" borderId="3" xfId="0" applyNumberFormat="1" applyBorder="1"/>
    <xf numFmtId="9" fontId="0" fillId="0" borderId="0" xfId="1" applyFont="1" applyAlignment="1"/>
    <xf numFmtId="177" fontId="5" fillId="0" borderId="3" xfId="0" applyNumberFormat="1" applyFont="1" applyBorder="1"/>
    <xf numFmtId="9" fontId="2" fillId="0" borderId="3" xfId="0" applyNumberFormat="1" applyFont="1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20</xdr:row>
      <xdr:rowOff>127000</xdr:rowOff>
    </xdr:from>
    <xdr:to>
      <xdr:col>4</xdr:col>
      <xdr:colOff>546100</xdr:colOff>
      <xdr:row>24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E2DA58-8A8C-4672-91DC-75F46AD1EBCD}"/>
            </a:ext>
          </a:extLst>
        </xdr:cNvPr>
        <xdr:cNvSpPr txBox="1"/>
      </xdr:nvSpPr>
      <xdr:spPr>
        <a:xfrm>
          <a:off x="104775" y="4752975"/>
          <a:ext cx="361950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キャッシュ・イン</a:t>
          </a:r>
          <a:r>
            <a:rPr kumimoji="1" lang="en-US" altLang="ja-JP" sz="1100"/>
            <a:t>…350</a:t>
          </a:r>
        </a:p>
        <a:p>
          <a:r>
            <a:rPr kumimoji="1" lang="ja-JP" altLang="en-US" sz="1100"/>
            <a:t>売却益に対するキャッシュアウト</a:t>
          </a:r>
          <a:r>
            <a:rPr kumimoji="1" lang="en-US" altLang="ja-JP" sz="1100"/>
            <a:t>…</a:t>
          </a:r>
          <a:r>
            <a:rPr kumimoji="1" lang="ja-JP" altLang="en-US" sz="1100"/>
            <a:t>▲</a:t>
          </a:r>
          <a:r>
            <a:rPr kumimoji="1" lang="en-US" altLang="ja-JP" sz="1100"/>
            <a:t>40</a:t>
          </a:r>
        </a:p>
        <a:p>
          <a:r>
            <a:rPr kumimoji="1" lang="ja-JP" altLang="en-US" sz="1100"/>
            <a:t>→追加キャッシュ・イン</a:t>
          </a:r>
          <a:r>
            <a:rPr kumimoji="1" lang="en-US" altLang="ja-JP" sz="1100"/>
            <a:t>…310</a:t>
          </a:r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20</xdr:row>
      <xdr:rowOff>133350</xdr:rowOff>
    </xdr:from>
    <xdr:to>
      <xdr:col>13</xdr:col>
      <xdr:colOff>514350</xdr:colOff>
      <xdr:row>24</xdr:row>
      <xdr:rowOff>82550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D7939A-CB7B-4478-B085-85AE80C1C546}"/>
            </a:ext>
          </a:extLst>
        </xdr:cNvPr>
        <xdr:cNvSpPr txBox="1"/>
      </xdr:nvSpPr>
      <xdr:spPr>
        <a:xfrm>
          <a:off x="6391275" y="4762500"/>
          <a:ext cx="369570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キャッシュ・イン</a:t>
          </a:r>
          <a:r>
            <a:rPr kumimoji="1" lang="en-US" altLang="ja-JP" sz="1100"/>
            <a:t>…100</a:t>
          </a:r>
        </a:p>
        <a:p>
          <a:r>
            <a:rPr kumimoji="1" lang="ja-JP" altLang="en-US" sz="1100"/>
            <a:t>売却損に対するキャッシュアウトの減額</a:t>
          </a:r>
          <a:r>
            <a:rPr kumimoji="1" lang="en-US" altLang="ja-JP" sz="1100"/>
            <a:t>(</a:t>
          </a:r>
          <a:r>
            <a:rPr kumimoji="1" lang="ja-JP" altLang="en-US" sz="1100"/>
            <a:t>節税</a:t>
          </a:r>
          <a:r>
            <a:rPr kumimoji="1" lang="en-US" altLang="ja-JP" sz="1100"/>
            <a:t>…</a:t>
          </a:r>
          <a:r>
            <a:rPr kumimoji="1" lang="ja-JP" altLang="en-US" sz="1100"/>
            <a:t>＋</a:t>
          </a:r>
          <a:r>
            <a:rPr kumimoji="1" lang="en-US" altLang="ja-JP" sz="1100"/>
            <a:t>40)</a:t>
          </a:r>
        </a:p>
        <a:p>
          <a:r>
            <a:rPr kumimoji="1" lang="ja-JP" altLang="en-US" sz="1100"/>
            <a:t>→追加キャッシュ・イン</a:t>
          </a:r>
          <a:r>
            <a:rPr kumimoji="1" lang="en-US" altLang="ja-JP" sz="1100"/>
            <a:t>…140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9311-ECFB-495E-98B3-9A6E7FA4B149}">
  <sheetPr>
    <pageSetUpPr fitToPage="1"/>
  </sheetPr>
  <dimension ref="A1:X38"/>
  <sheetViews>
    <sheetView showGridLines="0" tabSelected="1" zoomScale="85" zoomScaleNormal="85" workbookViewId="0">
      <selection activeCell="H7" sqref="H7"/>
    </sheetView>
  </sheetViews>
  <sheetFormatPr defaultRowHeight="18" x14ac:dyDescent="0.55000000000000004"/>
  <cols>
    <col min="1" max="1" width="15.9140625" bestFit="1" customWidth="1"/>
    <col min="8" max="8" width="12.25" customWidth="1"/>
    <col min="9" max="9" width="4" customWidth="1"/>
    <col min="10" max="10" width="15.9140625" bestFit="1" customWidth="1"/>
    <col min="17" max="17" width="12.25" customWidth="1"/>
    <col min="18" max="18" width="7.1640625" customWidth="1"/>
    <col min="22" max="24" width="9.4140625" customWidth="1"/>
  </cols>
  <sheetData>
    <row r="1" spans="1:24" x14ac:dyDescent="0.55000000000000004">
      <c r="A1" s="1" t="s">
        <v>0</v>
      </c>
    </row>
    <row r="2" spans="1:24" x14ac:dyDescent="0.55000000000000004">
      <c r="A2" s="2" t="s">
        <v>1</v>
      </c>
      <c r="B2" s="3" t="s">
        <v>2</v>
      </c>
      <c r="C2" s="4">
        <v>0.09</v>
      </c>
      <c r="D2" s="27" t="s">
        <v>3</v>
      </c>
      <c r="E2" s="28"/>
      <c r="F2" s="5" t="s">
        <v>4</v>
      </c>
      <c r="G2" s="28" t="s">
        <v>5</v>
      </c>
      <c r="H2" s="5" t="s">
        <v>6</v>
      </c>
      <c r="I2" s="28" t="s">
        <v>7</v>
      </c>
      <c r="J2" s="28" t="s">
        <v>8</v>
      </c>
    </row>
    <row r="3" spans="1:24" x14ac:dyDescent="0.55000000000000004">
      <c r="A3" s="2" t="s">
        <v>9</v>
      </c>
      <c r="B3" s="3" t="s">
        <v>10</v>
      </c>
      <c r="C3" s="4">
        <v>0.05</v>
      </c>
      <c r="D3" s="27"/>
      <c r="E3" s="28"/>
      <c r="F3" s="6" t="s">
        <v>11</v>
      </c>
      <c r="G3" s="28"/>
      <c r="H3" s="6" t="s">
        <v>11</v>
      </c>
      <c r="I3" s="28"/>
      <c r="J3" s="28"/>
    </row>
    <row r="4" spans="1:24" x14ac:dyDescent="0.55000000000000004">
      <c r="A4" s="2" t="s">
        <v>12</v>
      </c>
      <c r="B4" s="3"/>
      <c r="C4" s="7" t="s">
        <v>13</v>
      </c>
    </row>
    <row r="5" spans="1:24" x14ac:dyDescent="0.55000000000000004">
      <c r="A5" s="2" t="s">
        <v>14</v>
      </c>
      <c r="B5" s="3" t="s">
        <v>4</v>
      </c>
      <c r="C5" s="8">
        <v>0.5</v>
      </c>
      <c r="E5" s="9" t="s">
        <v>15</v>
      </c>
      <c r="F5" s="10">
        <f>C5/(C5+C6)</f>
        <v>0.5</v>
      </c>
      <c r="G5" s="11">
        <f>C2</f>
        <v>0.09</v>
      </c>
      <c r="H5" s="10">
        <f>C6/(C5+C6)</f>
        <v>0.5</v>
      </c>
      <c r="I5" s="11">
        <f>C3</f>
        <v>0.05</v>
      </c>
      <c r="J5" s="11">
        <f>1-C7</f>
        <v>0.6</v>
      </c>
    </row>
    <row r="6" spans="1:24" x14ac:dyDescent="0.55000000000000004">
      <c r="A6" s="2" t="s">
        <v>16</v>
      </c>
      <c r="B6" s="3" t="s">
        <v>6</v>
      </c>
      <c r="C6" s="8">
        <v>0.5</v>
      </c>
    </row>
    <row r="7" spans="1:24" ht="22.5" x14ac:dyDescent="0.65">
      <c r="A7" s="2" t="s">
        <v>17</v>
      </c>
      <c r="B7" s="3" t="s">
        <v>18</v>
      </c>
      <c r="C7" s="4">
        <v>0.4</v>
      </c>
      <c r="E7" s="9" t="s">
        <v>19</v>
      </c>
      <c r="F7" s="12">
        <f>F5*G5</f>
        <v>4.4999999999999998E-2</v>
      </c>
      <c r="G7" s="6" t="s">
        <v>20</v>
      </c>
      <c r="H7" s="12">
        <f>H5*I5*J5</f>
        <v>1.4999999999999999E-2</v>
      </c>
      <c r="I7" s="6" t="s">
        <v>19</v>
      </c>
      <c r="J7" s="13">
        <f>F7+H7</f>
        <v>0.06</v>
      </c>
    </row>
    <row r="8" spans="1:24" x14ac:dyDescent="0.55000000000000004">
      <c r="A8" s="1" t="s">
        <v>21</v>
      </c>
    </row>
    <row r="9" spans="1:24" x14ac:dyDescent="0.55000000000000004">
      <c r="A9" t="s">
        <v>22</v>
      </c>
      <c r="J9" t="s">
        <v>23</v>
      </c>
      <c r="U9" s="10"/>
      <c r="V9" s="14" t="s">
        <v>24</v>
      </c>
      <c r="W9" s="14" t="s">
        <v>25</v>
      </c>
      <c r="X9" s="14" t="s">
        <v>26</v>
      </c>
    </row>
    <row r="10" spans="1:24" x14ac:dyDescent="0.55000000000000004">
      <c r="B10" s="14">
        <v>0</v>
      </c>
      <c r="C10" s="14">
        <v>1</v>
      </c>
      <c r="D10" s="14">
        <v>2</v>
      </c>
      <c r="E10" s="14">
        <v>3</v>
      </c>
      <c r="F10" s="14">
        <v>4</v>
      </c>
      <c r="G10" s="14">
        <v>5</v>
      </c>
      <c r="K10" s="14">
        <v>0</v>
      </c>
      <c r="L10" s="14">
        <v>1</v>
      </c>
      <c r="M10" s="14">
        <v>2</v>
      </c>
      <c r="N10" s="14">
        <v>3</v>
      </c>
      <c r="O10" s="14">
        <v>4</v>
      </c>
      <c r="P10" s="14">
        <v>5</v>
      </c>
      <c r="U10" s="10" t="s">
        <v>27</v>
      </c>
      <c r="V10" s="11">
        <f>B38</f>
        <v>0.14105869845596408</v>
      </c>
      <c r="W10" s="15">
        <f>G36</f>
        <v>293</v>
      </c>
      <c r="X10" s="14" t="str">
        <f>G29</f>
        <v>5年間</v>
      </c>
    </row>
    <row r="11" spans="1:24" x14ac:dyDescent="0.55000000000000004">
      <c r="A11" s="10" t="s">
        <v>28</v>
      </c>
      <c r="B11" s="10"/>
      <c r="C11" s="10">
        <v>200</v>
      </c>
      <c r="D11" s="10">
        <v>300</v>
      </c>
      <c r="E11" s="10">
        <v>400</v>
      </c>
      <c r="F11" s="10">
        <v>500</v>
      </c>
      <c r="G11" s="10">
        <v>500</v>
      </c>
      <c r="J11" s="10" t="s">
        <v>28</v>
      </c>
      <c r="K11" s="10"/>
      <c r="L11" s="10">
        <v>500</v>
      </c>
      <c r="M11" s="10">
        <v>400</v>
      </c>
      <c r="N11" s="10">
        <v>200</v>
      </c>
      <c r="O11" s="10">
        <v>150</v>
      </c>
      <c r="P11" s="10">
        <v>150</v>
      </c>
      <c r="U11" s="10" t="s">
        <v>29</v>
      </c>
      <c r="V11" s="11">
        <f>K38</f>
        <v>0.1930022077014113</v>
      </c>
      <c r="W11" s="15">
        <f>P36</f>
        <v>196</v>
      </c>
      <c r="X11" s="14" t="str">
        <f>N29</f>
        <v>3年間</v>
      </c>
    </row>
    <row r="12" spans="1:24" x14ac:dyDescent="0.55000000000000004">
      <c r="A12" s="10" t="s">
        <v>30</v>
      </c>
      <c r="B12" s="15"/>
      <c r="C12" s="15">
        <v>200</v>
      </c>
      <c r="D12" s="15">
        <v>200</v>
      </c>
      <c r="E12" s="15">
        <v>200</v>
      </c>
      <c r="F12" s="15">
        <v>200</v>
      </c>
      <c r="G12" s="15">
        <v>200</v>
      </c>
      <c r="H12" s="10" t="s">
        <v>31</v>
      </c>
      <c r="J12" s="10" t="s">
        <v>30</v>
      </c>
      <c r="K12" s="15"/>
      <c r="L12" s="15">
        <v>150</v>
      </c>
      <c r="M12" s="15">
        <v>150</v>
      </c>
      <c r="N12" s="15">
        <v>150</v>
      </c>
      <c r="O12" s="15">
        <v>150</v>
      </c>
      <c r="P12" s="15">
        <v>150</v>
      </c>
      <c r="Q12" s="10" t="s">
        <v>31</v>
      </c>
    </row>
    <row r="13" spans="1:24" x14ac:dyDescent="0.55000000000000004">
      <c r="A13" s="10" t="s">
        <v>32</v>
      </c>
      <c r="B13" s="15"/>
      <c r="C13" s="15">
        <v>150</v>
      </c>
      <c r="D13" s="15">
        <v>150</v>
      </c>
      <c r="E13" s="15">
        <v>150</v>
      </c>
      <c r="F13" s="15">
        <v>150</v>
      </c>
      <c r="G13" s="15">
        <v>150</v>
      </c>
      <c r="H13" s="15">
        <f>SUM(C13:G13)</f>
        <v>750</v>
      </c>
      <c r="J13" s="10" t="s">
        <v>32</v>
      </c>
      <c r="K13" s="15"/>
      <c r="L13" s="15">
        <v>80</v>
      </c>
      <c r="M13" s="15">
        <v>80</v>
      </c>
      <c r="N13" s="15">
        <v>80</v>
      </c>
      <c r="O13" s="15">
        <v>80</v>
      </c>
      <c r="P13" s="15">
        <v>80</v>
      </c>
      <c r="Q13" s="15">
        <f>SUM(L13:P13)</f>
        <v>400</v>
      </c>
    </row>
    <row r="14" spans="1:24" x14ac:dyDescent="0.55000000000000004">
      <c r="A14" s="10" t="s">
        <v>33</v>
      </c>
      <c r="B14" s="15">
        <v>-1000</v>
      </c>
      <c r="C14" s="15"/>
      <c r="D14" s="15"/>
      <c r="E14" s="15"/>
      <c r="F14" s="15"/>
      <c r="G14" s="15">
        <v>350</v>
      </c>
      <c r="J14" s="10" t="s">
        <v>33</v>
      </c>
      <c r="K14" s="15">
        <v>-600</v>
      </c>
      <c r="L14" s="15"/>
      <c r="M14" s="15"/>
      <c r="N14" s="15"/>
      <c r="O14" s="15"/>
      <c r="P14" s="15">
        <v>100</v>
      </c>
    </row>
    <row r="15" spans="1:24" x14ac:dyDescent="0.55000000000000004">
      <c r="B15" s="16"/>
      <c r="C15" s="16"/>
      <c r="D15" s="16"/>
      <c r="E15" s="16"/>
      <c r="F15" s="16"/>
      <c r="G15" s="16"/>
      <c r="K15" s="16"/>
      <c r="L15" s="16"/>
      <c r="M15" s="16"/>
      <c r="N15" s="16"/>
      <c r="O15" s="16"/>
      <c r="P15" s="16"/>
    </row>
    <row r="16" spans="1:24" x14ac:dyDescent="0.55000000000000004">
      <c r="A16" s="10" t="s">
        <v>34</v>
      </c>
      <c r="B16" s="15">
        <f>B11-B12</f>
        <v>0</v>
      </c>
      <c r="C16" s="15">
        <f>C11-C12</f>
        <v>0</v>
      </c>
      <c r="D16" s="15">
        <f t="shared" ref="D16:G16" si="0">D11-D12</f>
        <v>100</v>
      </c>
      <c r="E16" s="15">
        <f t="shared" si="0"/>
        <v>200</v>
      </c>
      <c r="F16" s="15">
        <f t="shared" si="0"/>
        <v>300</v>
      </c>
      <c r="G16" s="15">
        <f t="shared" si="0"/>
        <v>300</v>
      </c>
      <c r="J16" s="10" t="s">
        <v>34</v>
      </c>
      <c r="K16" s="15">
        <f>K11-K12</f>
        <v>0</v>
      </c>
      <c r="L16" s="15">
        <f>L11-L12</f>
        <v>350</v>
      </c>
      <c r="M16" s="15">
        <f t="shared" ref="M16:P16" si="1">M11-M12</f>
        <v>250</v>
      </c>
      <c r="N16" s="15">
        <f t="shared" si="1"/>
        <v>50</v>
      </c>
      <c r="O16" s="15">
        <f t="shared" si="1"/>
        <v>0</v>
      </c>
      <c r="P16" s="15">
        <f t="shared" si="1"/>
        <v>0</v>
      </c>
    </row>
    <row r="17" spans="1:18" x14ac:dyDescent="0.55000000000000004">
      <c r="A17" s="10" t="s">
        <v>35</v>
      </c>
      <c r="B17" s="15">
        <f>B16*0.4</f>
        <v>0</v>
      </c>
      <c r="C17" s="15">
        <f>C16*0.4</f>
        <v>0</v>
      </c>
      <c r="D17" s="15">
        <f t="shared" ref="D17:G17" si="2">D16*0.4</f>
        <v>40</v>
      </c>
      <c r="E17" s="15">
        <f t="shared" si="2"/>
        <v>80</v>
      </c>
      <c r="F17" s="15">
        <f t="shared" si="2"/>
        <v>120</v>
      </c>
      <c r="G17" s="15">
        <f t="shared" si="2"/>
        <v>120</v>
      </c>
      <c r="J17" s="10" t="s">
        <v>35</v>
      </c>
      <c r="K17" s="15">
        <f>K16*0.4</f>
        <v>0</v>
      </c>
      <c r="L17" s="15">
        <f>L16*0.4</f>
        <v>140</v>
      </c>
      <c r="M17" s="15">
        <f t="shared" ref="M17:P17" si="3">M16*0.4</f>
        <v>100</v>
      </c>
      <c r="N17" s="15">
        <f t="shared" si="3"/>
        <v>20</v>
      </c>
      <c r="O17" s="15">
        <f t="shared" si="3"/>
        <v>0</v>
      </c>
      <c r="P17" s="15">
        <f t="shared" si="3"/>
        <v>0</v>
      </c>
    </row>
    <row r="18" spans="1:18" x14ac:dyDescent="0.55000000000000004">
      <c r="A18" s="10" t="s">
        <v>36</v>
      </c>
      <c r="B18" s="15">
        <f>B16-B17</f>
        <v>0</v>
      </c>
      <c r="C18" s="15">
        <f>C16-C17</f>
        <v>0</v>
      </c>
      <c r="D18" s="15">
        <f t="shared" ref="D18:G18" si="4">D16-D17</f>
        <v>60</v>
      </c>
      <c r="E18" s="15">
        <f t="shared" si="4"/>
        <v>120</v>
      </c>
      <c r="F18" s="15">
        <f t="shared" si="4"/>
        <v>180</v>
      </c>
      <c r="G18" s="15">
        <f t="shared" si="4"/>
        <v>180</v>
      </c>
      <c r="J18" s="10" t="s">
        <v>36</v>
      </c>
      <c r="K18" s="15">
        <f>K16-K17</f>
        <v>0</v>
      </c>
      <c r="L18" s="15">
        <f>L16-L17</f>
        <v>210</v>
      </c>
      <c r="M18" s="15">
        <f t="shared" ref="M18:P18" si="5">M16-M17</f>
        <v>150</v>
      </c>
      <c r="N18" s="15">
        <f t="shared" si="5"/>
        <v>30</v>
      </c>
      <c r="O18" s="15">
        <f t="shared" si="5"/>
        <v>0</v>
      </c>
      <c r="P18" s="15">
        <f t="shared" si="5"/>
        <v>0</v>
      </c>
    </row>
    <row r="19" spans="1:18" x14ac:dyDescent="0.55000000000000004">
      <c r="A19" s="10" t="s">
        <v>37</v>
      </c>
      <c r="B19" s="15">
        <f>B13</f>
        <v>0</v>
      </c>
      <c r="C19" s="15">
        <f>C13</f>
        <v>150</v>
      </c>
      <c r="D19" s="15">
        <f t="shared" ref="D19:G19" si="6">D13</f>
        <v>150</v>
      </c>
      <c r="E19" s="15">
        <f t="shared" si="6"/>
        <v>150</v>
      </c>
      <c r="F19" s="15">
        <f t="shared" si="6"/>
        <v>150</v>
      </c>
      <c r="G19" s="15">
        <f t="shared" si="6"/>
        <v>150</v>
      </c>
      <c r="J19" s="10" t="s">
        <v>37</v>
      </c>
      <c r="K19" s="15">
        <f>K13</f>
        <v>0</v>
      </c>
      <c r="L19" s="15">
        <f>L13</f>
        <v>80</v>
      </c>
      <c r="M19" s="15">
        <f t="shared" ref="M19:P19" si="7">M13</f>
        <v>80</v>
      </c>
      <c r="N19" s="15">
        <f t="shared" si="7"/>
        <v>80</v>
      </c>
      <c r="O19" s="15">
        <f t="shared" si="7"/>
        <v>80</v>
      </c>
      <c r="P19" s="15">
        <f t="shared" si="7"/>
        <v>80</v>
      </c>
    </row>
    <row r="20" spans="1:18" x14ac:dyDescent="0.55000000000000004">
      <c r="A20" s="10" t="s">
        <v>38</v>
      </c>
      <c r="B20" s="15">
        <f>B14</f>
        <v>-1000</v>
      </c>
      <c r="C20" s="15">
        <f>SUM(C18:C19)</f>
        <v>150</v>
      </c>
      <c r="D20" s="15">
        <f t="shared" ref="D20:G20" si="8">SUM(D18:D19)</f>
        <v>210</v>
      </c>
      <c r="E20" s="15">
        <f t="shared" si="8"/>
        <v>270</v>
      </c>
      <c r="F20" s="15">
        <f t="shared" si="8"/>
        <v>330</v>
      </c>
      <c r="G20" s="15">
        <f t="shared" si="8"/>
        <v>330</v>
      </c>
      <c r="J20" s="10" t="s">
        <v>38</v>
      </c>
      <c r="K20" s="15">
        <f>K14</f>
        <v>-600</v>
      </c>
      <c r="L20" s="15">
        <f>SUM(L18:L19)</f>
        <v>290</v>
      </c>
      <c r="M20" s="15">
        <f t="shared" ref="M20:P20" si="9">SUM(M18:M19)</f>
        <v>230</v>
      </c>
      <c r="N20" s="15">
        <f t="shared" si="9"/>
        <v>110</v>
      </c>
      <c r="O20" s="15">
        <f t="shared" si="9"/>
        <v>80</v>
      </c>
      <c r="P20" s="15">
        <f t="shared" si="9"/>
        <v>80</v>
      </c>
    </row>
    <row r="21" spans="1:18" x14ac:dyDescent="0.55000000000000004">
      <c r="B21" s="16"/>
      <c r="C21" s="16"/>
      <c r="D21" s="16"/>
      <c r="E21" s="16"/>
      <c r="F21" s="15" t="s">
        <v>39</v>
      </c>
      <c r="G21" s="15">
        <f>G14</f>
        <v>350</v>
      </c>
      <c r="K21" s="16"/>
      <c r="L21" s="16"/>
      <c r="M21" s="16"/>
      <c r="N21" s="16"/>
      <c r="O21" s="15" t="s">
        <v>39</v>
      </c>
      <c r="P21" s="15">
        <f>P14</f>
        <v>100</v>
      </c>
    </row>
    <row r="22" spans="1:18" x14ac:dyDescent="0.55000000000000004">
      <c r="B22" s="16"/>
      <c r="C22" s="16"/>
      <c r="D22" s="16"/>
      <c r="E22" s="16"/>
      <c r="F22" s="15" t="s">
        <v>40</v>
      </c>
      <c r="G22" s="15">
        <f>B14*-1-H13</f>
        <v>250</v>
      </c>
      <c r="K22" s="16"/>
      <c r="L22" s="16"/>
      <c r="M22" s="16"/>
      <c r="N22" s="16"/>
      <c r="O22" s="15" t="s">
        <v>40</v>
      </c>
      <c r="P22" s="15">
        <f>K14*-1-Q13</f>
        <v>200</v>
      </c>
    </row>
    <row r="23" spans="1:18" x14ac:dyDescent="0.55000000000000004">
      <c r="B23" s="16"/>
      <c r="C23" s="16"/>
      <c r="D23" s="16"/>
      <c r="E23" s="16"/>
      <c r="F23" s="15" t="s">
        <v>41</v>
      </c>
      <c r="G23" s="15">
        <f>G21-G22</f>
        <v>100</v>
      </c>
      <c r="K23" s="16"/>
      <c r="L23" s="16"/>
      <c r="M23" s="16"/>
      <c r="N23" s="16"/>
      <c r="O23" s="15" t="s">
        <v>41</v>
      </c>
      <c r="P23" s="15">
        <f>P21-P22</f>
        <v>-100</v>
      </c>
    </row>
    <row r="24" spans="1:18" x14ac:dyDescent="0.55000000000000004">
      <c r="B24" s="16"/>
      <c r="C24" s="16"/>
      <c r="D24" s="16"/>
      <c r="E24" s="16"/>
      <c r="F24" s="10" t="s">
        <v>35</v>
      </c>
      <c r="G24" s="15">
        <f>G23*0.4</f>
        <v>40</v>
      </c>
      <c r="K24" s="16"/>
      <c r="L24" s="16"/>
      <c r="M24" s="16"/>
      <c r="N24" s="16"/>
      <c r="O24" s="10" t="s">
        <v>35</v>
      </c>
      <c r="P24" s="15">
        <f>P23*0.4</f>
        <v>-40</v>
      </c>
      <c r="Q24" s="29" t="s">
        <v>42</v>
      </c>
      <c r="R24" s="30"/>
    </row>
    <row r="25" spans="1:18" x14ac:dyDescent="0.55000000000000004">
      <c r="B25" s="16"/>
      <c r="C25" s="16"/>
      <c r="D25" s="16"/>
      <c r="E25" s="16"/>
      <c r="F25" s="17" t="s">
        <v>38</v>
      </c>
      <c r="G25" s="17">
        <f>G21-G24</f>
        <v>310</v>
      </c>
      <c r="K25" s="16"/>
      <c r="L25" s="16"/>
      <c r="M25" s="16"/>
      <c r="N25" s="16"/>
      <c r="O25" s="17" t="s">
        <v>38</v>
      </c>
      <c r="P25" s="17">
        <f>P21-P24</f>
        <v>140</v>
      </c>
    </row>
    <row r="26" spans="1:18" x14ac:dyDescent="0.55000000000000004">
      <c r="A26" s="10" t="s">
        <v>43</v>
      </c>
      <c r="B26" s="18">
        <f>SUM(B20)</f>
        <v>-1000</v>
      </c>
      <c r="C26" s="18">
        <f>SUM(C20)</f>
        <v>150</v>
      </c>
      <c r="D26" s="18">
        <f>SUM(D20)</f>
        <v>210</v>
      </c>
      <c r="E26" s="18">
        <f>SUM(E20)</f>
        <v>270</v>
      </c>
      <c r="F26" s="18">
        <f>SUM(F20)</f>
        <v>330</v>
      </c>
      <c r="G26" s="18">
        <f>SUM(G20,G25)</f>
        <v>640</v>
      </c>
      <c r="J26" s="10" t="s">
        <v>43</v>
      </c>
      <c r="K26" s="18">
        <f>SUM(K20)</f>
        <v>-600</v>
      </c>
      <c r="L26" s="18">
        <f t="shared" ref="L26:O26" si="10">SUM(L20)</f>
        <v>290</v>
      </c>
      <c r="M26" s="18">
        <f t="shared" si="10"/>
        <v>230</v>
      </c>
      <c r="N26" s="18">
        <f t="shared" si="10"/>
        <v>110</v>
      </c>
      <c r="O26" s="18">
        <f t="shared" si="10"/>
        <v>80</v>
      </c>
      <c r="P26" s="18">
        <f>SUM(P20,P25)</f>
        <v>220</v>
      </c>
    </row>
    <row r="27" spans="1:18" x14ac:dyDescent="0.55000000000000004">
      <c r="A27" s="19" t="s">
        <v>44</v>
      </c>
      <c r="B27" s="20"/>
      <c r="C27" s="20"/>
      <c r="D27" s="20"/>
      <c r="E27" s="20"/>
      <c r="F27" s="20"/>
      <c r="G27" s="20"/>
      <c r="J27" s="21"/>
      <c r="K27" s="20"/>
      <c r="L27" s="20"/>
      <c r="M27" s="20"/>
      <c r="N27" s="20"/>
      <c r="O27" s="20"/>
      <c r="P27" s="20"/>
    </row>
    <row r="28" spans="1:18" x14ac:dyDescent="0.55000000000000004">
      <c r="A28" s="10" t="s">
        <v>45</v>
      </c>
      <c r="B28" s="15">
        <f>B26</f>
        <v>-1000</v>
      </c>
      <c r="C28" s="15">
        <f>B28+C26</f>
        <v>-850</v>
      </c>
      <c r="D28" s="15">
        <f t="shared" ref="D28:G28" si="11">C28+D26</f>
        <v>-640</v>
      </c>
      <c r="E28" s="15">
        <f t="shared" si="11"/>
        <v>-370</v>
      </c>
      <c r="F28" s="15">
        <f t="shared" si="11"/>
        <v>-40</v>
      </c>
      <c r="G28" s="15">
        <f t="shared" si="11"/>
        <v>600</v>
      </c>
      <c r="J28" s="10" t="s">
        <v>45</v>
      </c>
      <c r="K28" s="15">
        <f>K26</f>
        <v>-600</v>
      </c>
      <c r="L28" s="15">
        <f>K28+L26</f>
        <v>-310</v>
      </c>
      <c r="M28" s="15">
        <f t="shared" ref="M28:P28" si="12">L28+M26</f>
        <v>-80</v>
      </c>
      <c r="N28" s="15">
        <f t="shared" si="12"/>
        <v>30</v>
      </c>
      <c r="O28" s="15">
        <f t="shared" si="12"/>
        <v>110</v>
      </c>
      <c r="P28" s="15">
        <f t="shared" si="12"/>
        <v>330</v>
      </c>
    </row>
    <row r="29" spans="1:18" x14ac:dyDescent="0.55000000000000004">
      <c r="G29" s="22" t="s">
        <v>46</v>
      </c>
      <c r="N29" s="22" t="s">
        <v>47</v>
      </c>
    </row>
    <row r="30" spans="1:18" x14ac:dyDescent="0.55000000000000004">
      <c r="A30" s="1" t="s">
        <v>48</v>
      </c>
    </row>
    <row r="31" spans="1:18" x14ac:dyDescent="0.55000000000000004">
      <c r="A31" t="s">
        <v>49</v>
      </c>
      <c r="B31" s="23">
        <f>J7</f>
        <v>0.06</v>
      </c>
      <c r="J31" t="s">
        <v>49</v>
      </c>
      <c r="K31" s="23">
        <f>B31</f>
        <v>0.06</v>
      </c>
    </row>
    <row r="32" spans="1:18" x14ac:dyDescent="0.55000000000000004">
      <c r="B32">
        <v>0</v>
      </c>
      <c r="C32">
        <v>1</v>
      </c>
      <c r="D32">
        <v>2</v>
      </c>
      <c r="E32">
        <v>3</v>
      </c>
      <c r="F32">
        <v>4</v>
      </c>
      <c r="G32">
        <v>5</v>
      </c>
      <c r="K32">
        <v>0</v>
      </c>
      <c r="L32">
        <v>1</v>
      </c>
      <c r="M32">
        <v>2</v>
      </c>
      <c r="N32">
        <v>3</v>
      </c>
      <c r="O32">
        <v>4</v>
      </c>
      <c r="P32">
        <v>5</v>
      </c>
    </row>
    <row r="33" spans="1:17" x14ac:dyDescent="0.55000000000000004">
      <c r="A33" t="s">
        <v>50</v>
      </c>
      <c r="B33" s="24">
        <f>POWER(1+$B$31,B32)</f>
        <v>1</v>
      </c>
      <c r="C33" s="24">
        <f t="shared" ref="C33:G33" si="13">POWER(1+$B$31,C32)</f>
        <v>1.06</v>
      </c>
      <c r="D33" s="24">
        <f t="shared" si="13"/>
        <v>1.1236000000000002</v>
      </c>
      <c r="E33" s="24">
        <f t="shared" si="13"/>
        <v>1.1910160000000003</v>
      </c>
      <c r="F33" s="24">
        <f t="shared" si="13"/>
        <v>1.2624769600000003</v>
      </c>
      <c r="G33" s="24">
        <f t="shared" si="13"/>
        <v>1.3382255776000005</v>
      </c>
      <c r="J33" t="s">
        <v>50</v>
      </c>
      <c r="K33" s="24">
        <f>POWER(1+$B$31,K32)</f>
        <v>1</v>
      </c>
      <c r="L33" s="24">
        <f t="shared" ref="L33:P33" si="14">POWER(1+$B$31,L32)</f>
        <v>1.06</v>
      </c>
      <c r="M33" s="24">
        <f t="shared" si="14"/>
        <v>1.1236000000000002</v>
      </c>
      <c r="N33" s="24">
        <f t="shared" si="14"/>
        <v>1.1910160000000003</v>
      </c>
      <c r="O33" s="24">
        <f t="shared" si="14"/>
        <v>1.2624769600000003</v>
      </c>
      <c r="P33" s="24">
        <f t="shared" si="14"/>
        <v>1.3382255776000005</v>
      </c>
    </row>
    <row r="34" spans="1:17" x14ac:dyDescent="0.55000000000000004">
      <c r="A34" t="s">
        <v>51</v>
      </c>
      <c r="B34" s="24">
        <f>1/B33</f>
        <v>1</v>
      </c>
      <c r="C34" s="24">
        <f>ROUND(1/C33,2)</f>
        <v>0.94</v>
      </c>
      <c r="D34" s="24">
        <f t="shared" ref="D34:G34" si="15">ROUND(1/D33,2)</f>
        <v>0.89</v>
      </c>
      <c r="E34" s="24">
        <f t="shared" si="15"/>
        <v>0.84</v>
      </c>
      <c r="F34" s="24">
        <f t="shared" si="15"/>
        <v>0.79</v>
      </c>
      <c r="G34" s="24">
        <f t="shared" si="15"/>
        <v>0.75</v>
      </c>
      <c r="J34" t="s">
        <v>51</v>
      </c>
      <c r="K34" s="24">
        <f>1/K33</f>
        <v>1</v>
      </c>
      <c r="L34" s="24">
        <f>ROUND(1/L33,2)</f>
        <v>0.94</v>
      </c>
      <c r="M34" s="24">
        <f t="shared" ref="M34:P34" si="16">ROUND(1/M33,2)</f>
        <v>0.89</v>
      </c>
      <c r="N34" s="24">
        <f t="shared" si="16"/>
        <v>0.84</v>
      </c>
      <c r="O34" s="24">
        <f t="shared" si="16"/>
        <v>0.79</v>
      </c>
      <c r="P34" s="24">
        <f t="shared" si="16"/>
        <v>0.75</v>
      </c>
      <c r="Q34" t="s">
        <v>52</v>
      </c>
    </row>
    <row r="35" spans="1:17" x14ac:dyDescent="0.55000000000000004">
      <c r="A35" t="s">
        <v>53</v>
      </c>
      <c r="B35" s="25">
        <f>B26*B34</f>
        <v>-1000</v>
      </c>
      <c r="C35" s="25">
        <f>INT(C26*C34)</f>
        <v>141</v>
      </c>
      <c r="D35" s="25">
        <f t="shared" ref="D35:G35" si="17">INT(D26*D34)</f>
        <v>186</v>
      </c>
      <c r="E35" s="25">
        <f t="shared" si="17"/>
        <v>226</v>
      </c>
      <c r="F35" s="25">
        <f t="shared" si="17"/>
        <v>260</v>
      </c>
      <c r="G35" s="25">
        <f t="shared" si="17"/>
        <v>480</v>
      </c>
      <c r="J35" t="s">
        <v>53</v>
      </c>
      <c r="K35" s="25">
        <f>K26*K34</f>
        <v>-600</v>
      </c>
      <c r="L35" s="25">
        <f>INT(L26*L34)</f>
        <v>272</v>
      </c>
      <c r="M35" s="25">
        <f t="shared" ref="M35:P35" si="18">INT(M26*M34)</f>
        <v>204</v>
      </c>
      <c r="N35" s="25">
        <f t="shared" si="18"/>
        <v>92</v>
      </c>
      <c r="O35" s="25">
        <f t="shared" si="18"/>
        <v>63</v>
      </c>
      <c r="P35" s="25">
        <f t="shared" si="18"/>
        <v>165</v>
      </c>
      <c r="Q35" t="s">
        <v>54</v>
      </c>
    </row>
    <row r="36" spans="1:17" x14ac:dyDescent="0.55000000000000004">
      <c r="F36" s="22" t="s">
        <v>25</v>
      </c>
      <c r="G36" s="18">
        <f>SUM(B35:G35)</f>
        <v>293</v>
      </c>
      <c r="O36" s="22" t="s">
        <v>25</v>
      </c>
      <c r="P36" s="18">
        <f>SUM(K35:P35)</f>
        <v>196</v>
      </c>
    </row>
    <row r="37" spans="1:17" x14ac:dyDescent="0.55000000000000004">
      <c r="A37" s="1" t="s">
        <v>55</v>
      </c>
      <c r="B37" t="s">
        <v>56</v>
      </c>
    </row>
    <row r="38" spans="1:17" x14ac:dyDescent="0.55000000000000004">
      <c r="B38" s="26">
        <f>IRR(B26:G26)</f>
        <v>0.14105869845596408</v>
      </c>
      <c r="K38" s="26">
        <f>IRR(K26:P26)</f>
        <v>0.1930022077014113</v>
      </c>
    </row>
  </sheetData>
  <mergeCells count="5">
    <mergeCell ref="D2:E3"/>
    <mergeCell ref="G2:G3"/>
    <mergeCell ref="I2:I3"/>
    <mergeCell ref="J2:J3"/>
    <mergeCell ref="Q24:R24"/>
  </mergeCells>
  <phoneticPr fontId="3"/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回答1</vt:lpstr>
      <vt:lpstr>回答1!Print_Area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前田信二</dc:creator>
  <cp:lastModifiedBy>Owner</cp:lastModifiedBy>
  <dcterms:created xsi:type="dcterms:W3CDTF">2019-07-23T05:14:44Z</dcterms:created>
  <dcterms:modified xsi:type="dcterms:W3CDTF">2023-03-20T08:37:06Z</dcterms:modified>
</cp:coreProperties>
</file>